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zdtitk\Desktop\Márti\"/>
    </mc:Choice>
  </mc:AlternateContent>
  <bookViews>
    <workbookView xWindow="0" yWindow="0" windowWidth="28800" windowHeight="12435"/>
  </bookViews>
  <sheets>
    <sheet name="2018" sheetId="6" r:id="rId1"/>
  </sheets>
  <calcPr calcId="152511"/>
</workbook>
</file>

<file path=xl/calcChain.xml><?xml version="1.0" encoding="utf-8"?>
<calcChain xmlns="http://schemas.openxmlformats.org/spreadsheetml/2006/main">
  <c r="G18" i="6" l="1"/>
  <c r="I18" i="6"/>
  <c r="K18" i="6"/>
  <c r="M18" i="6"/>
  <c r="O18" i="6"/>
  <c r="Q18" i="6"/>
  <c r="F16" i="6"/>
  <c r="H16" i="6"/>
  <c r="J16" i="6"/>
  <c r="L16" i="6"/>
  <c r="N16" i="6"/>
  <c r="P16" i="6"/>
  <c r="R16" i="6"/>
  <c r="E18" i="6"/>
  <c r="D16" i="6"/>
  <c r="S6" i="6"/>
  <c r="R10" i="6"/>
  <c r="R12" i="6" s="1"/>
  <c r="S7" i="6"/>
  <c r="R6" i="6"/>
  <c r="L10" i="6"/>
  <c r="J10" i="6"/>
  <c r="I10" i="6"/>
  <c r="H10" i="6"/>
  <c r="H12" i="6" s="1"/>
  <c r="Q8" i="6"/>
  <c r="O8" i="6"/>
  <c r="N8" i="6"/>
  <c r="P8" i="6" s="1"/>
  <c r="M8" i="6"/>
  <c r="K8" i="6"/>
  <c r="G8" i="6"/>
  <c r="F8" i="6"/>
  <c r="E8" i="6"/>
  <c r="D8" i="6"/>
  <c r="C8" i="6"/>
  <c r="B8" i="6"/>
  <c r="Q7" i="6"/>
  <c r="O7" i="6"/>
  <c r="N7" i="6"/>
  <c r="P7" i="6" s="1"/>
  <c r="M7" i="6"/>
  <c r="K7" i="6"/>
  <c r="G7" i="6"/>
  <c r="F7" i="6"/>
  <c r="F10" i="6" s="1"/>
  <c r="E7" i="6"/>
  <c r="D7" i="6"/>
  <c r="D10" i="6" s="1"/>
  <c r="D12" i="6" s="1"/>
  <c r="C7" i="6"/>
  <c r="B7" i="6"/>
  <c r="B10" i="6" s="1"/>
  <c r="B12" i="6" s="1"/>
  <c r="Q6" i="6"/>
  <c r="Q10" i="6" s="1"/>
  <c r="P6" i="6"/>
  <c r="P10" i="6" s="1"/>
  <c r="P12" i="6" s="1"/>
  <c r="O6" i="6"/>
  <c r="O10" i="6" s="1"/>
  <c r="M6" i="6"/>
  <c r="M10" i="6" s="1"/>
  <c r="K6" i="6"/>
  <c r="K10" i="6" s="1"/>
  <c r="K14" i="6" s="1"/>
  <c r="G6" i="6"/>
  <c r="G10" i="6" s="1"/>
  <c r="G14" i="6" s="1"/>
  <c r="E6" i="6"/>
  <c r="E10" i="6" s="1"/>
  <c r="C6" i="6"/>
  <c r="C10" i="6" s="1"/>
  <c r="C14" i="6" s="1"/>
  <c r="S10" i="6" l="1"/>
  <c r="Q14" i="6"/>
  <c r="I14" i="6"/>
  <c r="J12" i="6"/>
  <c r="M14" i="6"/>
  <c r="F12" i="6"/>
  <c r="E14" i="6"/>
  <c r="O14" i="6"/>
  <c r="L12" i="6"/>
  <c r="N10" i="6"/>
  <c r="N12" i="6" s="1"/>
  <c r="S14" i="6" l="1"/>
  <c r="S18" i="6"/>
</calcChain>
</file>

<file path=xl/sharedStrings.xml><?xml version="1.0" encoding="utf-8"?>
<sst xmlns="http://schemas.openxmlformats.org/spreadsheetml/2006/main" count="39" uniqueCount="23">
  <si>
    <t xml:space="preserve">Megnevezés </t>
  </si>
  <si>
    <t xml:space="preserve">2010. év </t>
  </si>
  <si>
    <t xml:space="preserve">2011. év </t>
  </si>
  <si>
    <t xml:space="preserve">2012. év </t>
  </si>
  <si>
    <t xml:space="preserve">2013. év </t>
  </si>
  <si>
    <t xml:space="preserve">2014. év </t>
  </si>
  <si>
    <t xml:space="preserve">2015. év </t>
  </si>
  <si>
    <t>Főosztélyvezető / Osztályvezető</t>
  </si>
  <si>
    <t>Létszám</t>
  </si>
  <si>
    <t>Ezer Ft</t>
  </si>
  <si>
    <t>Mindösszesen</t>
  </si>
  <si>
    <t>Főtanácsos / Tanácsos / Főmunkatárs/ Munkatárs</t>
  </si>
  <si>
    <t xml:space="preserve">Magasabb vezető állású közalkalmazottak létszáma és személyi juttatásai </t>
  </si>
  <si>
    <t>Személyi juttatások</t>
  </si>
  <si>
    <t>Létszámváltozás %-a</t>
  </si>
  <si>
    <t>Személyi juttatások változása %</t>
  </si>
  <si>
    <t xml:space="preserve">2016. év </t>
  </si>
  <si>
    <t xml:space="preserve">2017. év </t>
  </si>
  <si>
    <t xml:space="preserve">2018. év </t>
  </si>
  <si>
    <t>Létszámváltozás %-a előző évhez képest</t>
  </si>
  <si>
    <t>Személyi juttatások változása % előző évhez képest</t>
  </si>
  <si>
    <t xml:space="preserve"> </t>
  </si>
  <si>
    <t>Főigazgató / Főigazgató-helyettes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</si>
</sst>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/>
    <xf numFmtId="10" fontId="1" fillId="0" borderId="0" xfId="0" applyNumberFormat="1" applyFont="1"/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0" xfId="0" applyNumberFormat="1" applyFont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8"/>
  <sheetViews>
    <sheetView tabSelected="1" workbookViewId="0">
      <selection activeCell="U6" sqref="U6"/>
    </sheetView>
  </sheetViews>
  <sheetFormatPr defaultRowHeight="15" x14ac:dyDescent="0.25"/>
  <cols>
    <col min="1" max="1" width="49" style="1" customWidth="1"/>
    <col min="2" max="14" width="9.140625" style="2"/>
    <col min="15" max="15" width="10.140625" style="2" bestFit="1" customWidth="1"/>
    <col min="16" max="18" width="9.140625" style="2"/>
    <col min="19" max="19" width="13.28515625" style="2" customWidth="1"/>
    <col min="20" max="16384" width="9.140625" style="1"/>
  </cols>
  <sheetData>
    <row r="2" spans="1:19" x14ac:dyDescent="0.25">
      <c r="A2" s="1" t="s">
        <v>12</v>
      </c>
      <c r="B2" s="10"/>
    </row>
    <row r="3" spans="1:19" x14ac:dyDescent="0.25">
      <c r="S3" s="2" t="s">
        <v>9</v>
      </c>
    </row>
    <row r="4" spans="1:19" x14ac:dyDescent="0.25">
      <c r="A4" s="9" t="s">
        <v>0</v>
      </c>
      <c r="B4" s="8" t="s">
        <v>1</v>
      </c>
      <c r="C4" s="8"/>
      <c r="D4" s="8" t="s">
        <v>2</v>
      </c>
      <c r="E4" s="8"/>
      <c r="F4" s="8" t="s">
        <v>3</v>
      </c>
      <c r="G4" s="8"/>
      <c r="H4" s="8" t="s">
        <v>4</v>
      </c>
      <c r="I4" s="8"/>
      <c r="J4" s="8" t="s">
        <v>5</v>
      </c>
      <c r="K4" s="8"/>
      <c r="L4" s="8" t="s">
        <v>6</v>
      </c>
      <c r="M4" s="8"/>
      <c r="N4" s="8" t="s">
        <v>16</v>
      </c>
      <c r="O4" s="8"/>
      <c r="P4" s="8" t="s">
        <v>17</v>
      </c>
      <c r="Q4" s="8"/>
      <c r="R4" s="8" t="s">
        <v>18</v>
      </c>
      <c r="S4" s="8"/>
    </row>
    <row r="5" spans="1:19" s="3" customFormat="1" ht="30" x14ac:dyDescent="0.25">
      <c r="A5" s="9"/>
      <c r="B5" s="7" t="s">
        <v>8</v>
      </c>
      <c r="C5" s="7" t="s">
        <v>13</v>
      </c>
      <c r="D5" s="7" t="s">
        <v>8</v>
      </c>
      <c r="E5" s="7" t="s">
        <v>13</v>
      </c>
      <c r="F5" s="7" t="s">
        <v>8</v>
      </c>
      <c r="G5" s="7" t="s">
        <v>13</v>
      </c>
      <c r="H5" s="7" t="s">
        <v>8</v>
      </c>
      <c r="I5" s="7" t="s">
        <v>13</v>
      </c>
      <c r="J5" s="7" t="s">
        <v>8</v>
      </c>
      <c r="K5" s="7" t="s">
        <v>13</v>
      </c>
      <c r="L5" s="7" t="s">
        <v>8</v>
      </c>
      <c r="M5" s="7" t="s">
        <v>13</v>
      </c>
      <c r="N5" s="7" t="s">
        <v>8</v>
      </c>
      <c r="O5" s="7" t="s">
        <v>13</v>
      </c>
      <c r="P5" s="7" t="s">
        <v>8</v>
      </c>
      <c r="Q5" s="7" t="s">
        <v>13</v>
      </c>
      <c r="R5" s="7" t="s">
        <v>8</v>
      </c>
      <c r="S5" s="7" t="s">
        <v>13</v>
      </c>
    </row>
    <row r="6" spans="1:19" x14ac:dyDescent="0.25">
      <c r="A6" s="1" t="s">
        <v>22</v>
      </c>
      <c r="B6" s="2">
        <v>4</v>
      </c>
      <c r="C6" s="2">
        <f>8649+18646+1432</f>
        <v>28727</v>
      </c>
      <c r="D6" s="2">
        <v>4</v>
      </c>
      <c r="E6" s="2">
        <f>8649+18410+2610+4133</f>
        <v>33802</v>
      </c>
      <c r="F6" s="2">
        <v>4</v>
      </c>
      <c r="G6" s="2">
        <f>8648+18421+1000+1978</f>
        <v>30047</v>
      </c>
      <c r="H6" s="2">
        <v>3</v>
      </c>
      <c r="I6" s="2">
        <v>24339</v>
      </c>
      <c r="J6" s="2">
        <v>5</v>
      </c>
      <c r="K6" s="2">
        <f>33155+700+111</f>
        <v>33966</v>
      </c>
      <c r="L6" s="2">
        <v>4</v>
      </c>
      <c r="M6" s="2">
        <f>35757+276+2448+712+172+2170</f>
        <v>41535</v>
      </c>
      <c r="N6" s="2">
        <v>5</v>
      </c>
      <c r="O6" s="2">
        <f>(11062698+22516432)/1000</f>
        <v>33579.129999999997</v>
      </c>
      <c r="P6" s="2">
        <f>N6</f>
        <v>5</v>
      </c>
      <c r="Q6" s="2">
        <f>(11254500+29052667)/1000</f>
        <v>40307.167000000001</v>
      </c>
      <c r="R6" s="2">
        <f>P6</f>
        <v>5</v>
      </c>
      <c r="S6" s="2">
        <f>+(11436448+6925494+10117597+10302394+6140916)/1000</f>
        <v>44922.849000000002</v>
      </c>
    </row>
    <row r="7" spans="1:19" x14ac:dyDescent="0.25">
      <c r="A7" s="1" t="s">
        <v>7</v>
      </c>
      <c r="B7" s="2">
        <f>2+3+8+6</f>
        <v>19</v>
      </c>
      <c r="C7" s="2">
        <f>8503+10954+28634+13904+716+1432+2864+2148</f>
        <v>69155</v>
      </c>
      <c r="D7" s="2">
        <f>3+3+8+6</f>
        <v>20</v>
      </c>
      <c r="E7" s="2">
        <f>12655+9029+30637+14911+336+2139+1932</f>
        <v>71639</v>
      </c>
      <c r="F7" s="2">
        <f>5+2+9+7</f>
        <v>23</v>
      </c>
      <c r="G7" s="2">
        <f>19365+5679+34903+16062+1008+470+2850+2115</f>
        <v>82452</v>
      </c>
      <c r="H7" s="2">
        <v>20</v>
      </c>
      <c r="I7" s="2">
        <v>71681</v>
      </c>
      <c r="J7" s="2">
        <v>18</v>
      </c>
      <c r="K7" s="2">
        <f>68672+291+2666+1889+387+1912</f>
        <v>75817</v>
      </c>
      <c r="L7" s="2">
        <v>14</v>
      </c>
      <c r="M7" s="2">
        <f>74050+186+1403+1919+602+1811</f>
        <v>79971</v>
      </c>
      <c r="N7" s="2">
        <f>7+9</f>
        <v>16</v>
      </c>
      <c r="O7" s="2">
        <f>(22516432+28919091)/1000</f>
        <v>51435.523000000001</v>
      </c>
      <c r="P7" s="2">
        <f t="shared" ref="P7:P8" si="0">N7</f>
        <v>16</v>
      </c>
      <c r="Q7" s="2">
        <f>(33486089+44464309)/1000</f>
        <v>77950.398000000001</v>
      </c>
      <c r="R7" s="2">
        <v>22</v>
      </c>
      <c r="S7" s="2">
        <f>+(4128397+3782079+4795200+5262484+6272373+4187806+6184697+5321589+5295613+5396178+6056799+5699675+6660005+4127067+4802087+4552087+5031206+4490482+5595193+5660638+4260000+7559496)/1000</f>
        <v>115121.151</v>
      </c>
    </row>
    <row r="8" spans="1:19" x14ac:dyDescent="0.25">
      <c r="A8" s="1" t="s">
        <v>11</v>
      </c>
      <c r="B8" s="2">
        <f>14+6+18+4</f>
        <v>42</v>
      </c>
      <c r="C8" s="2">
        <f>37146+11899+48683+6632+5012+2148+6444+1432</f>
        <v>119396</v>
      </c>
      <c r="D8" s="2">
        <f>11+7+19+3</f>
        <v>40</v>
      </c>
      <c r="E8" s="2">
        <f>32602+13541+51625+3522+2461+940+2338+49</f>
        <v>107078</v>
      </c>
      <c r="F8" s="2">
        <f>11+7+18+2</f>
        <v>38</v>
      </c>
      <c r="G8" s="2">
        <f>32018+14107+49427+3272+2080+2190+3610+602</f>
        <v>107306</v>
      </c>
      <c r="H8" s="2">
        <v>34</v>
      </c>
      <c r="I8" s="2">
        <v>90071</v>
      </c>
      <c r="J8" s="2">
        <v>35</v>
      </c>
      <c r="K8" s="2">
        <f>96659+195+4040+3502+406+1595</f>
        <v>106397</v>
      </c>
      <c r="L8" s="2">
        <v>29</v>
      </c>
      <c r="M8" s="2">
        <f>104229+3169+873+3558+632+90+1366</f>
        <v>113917</v>
      </c>
      <c r="N8" s="2">
        <f>3+14+1+7</f>
        <v>25</v>
      </c>
      <c r="O8" s="2">
        <f>(6496463+41098224+3115640+25044178)/1000</f>
        <v>75754.505000000005</v>
      </c>
      <c r="P8" s="2">
        <f t="shared" si="0"/>
        <v>25</v>
      </c>
      <c r="Q8" s="2">
        <f>(7655434+48882968+3799640+27983663)/1000</f>
        <v>88321.705000000002</v>
      </c>
      <c r="R8" s="2">
        <v>50</v>
      </c>
      <c r="S8" s="2">
        <v>199816</v>
      </c>
    </row>
    <row r="10" spans="1:19" ht="15.75" thickBot="1" x14ac:dyDescent="0.3">
      <c r="A10" s="4" t="s">
        <v>10</v>
      </c>
      <c r="B10" s="5">
        <f>SUM(B6:B9)</f>
        <v>65</v>
      </c>
      <c r="C10" s="5">
        <f t="shared" ref="C10:Q10" si="1">SUM(C6:C9)</f>
        <v>217278</v>
      </c>
      <c r="D10" s="5">
        <f t="shared" si="1"/>
        <v>64</v>
      </c>
      <c r="E10" s="5">
        <f t="shared" si="1"/>
        <v>212519</v>
      </c>
      <c r="F10" s="5">
        <f t="shared" si="1"/>
        <v>65</v>
      </c>
      <c r="G10" s="5">
        <f t="shared" si="1"/>
        <v>219805</v>
      </c>
      <c r="H10" s="5">
        <f t="shared" si="1"/>
        <v>57</v>
      </c>
      <c r="I10" s="5">
        <f t="shared" si="1"/>
        <v>186091</v>
      </c>
      <c r="J10" s="5">
        <f t="shared" si="1"/>
        <v>58</v>
      </c>
      <c r="K10" s="5">
        <f t="shared" si="1"/>
        <v>216180</v>
      </c>
      <c r="L10" s="5">
        <f t="shared" si="1"/>
        <v>47</v>
      </c>
      <c r="M10" s="5">
        <f t="shared" si="1"/>
        <v>235423</v>
      </c>
      <c r="N10" s="5">
        <f t="shared" si="1"/>
        <v>46</v>
      </c>
      <c r="O10" s="5">
        <f t="shared" si="1"/>
        <v>160769.158</v>
      </c>
      <c r="P10" s="5">
        <f t="shared" si="1"/>
        <v>46</v>
      </c>
      <c r="Q10" s="5">
        <f t="shared" si="1"/>
        <v>206579.27000000002</v>
      </c>
      <c r="R10" s="5">
        <f t="shared" ref="R10:S10" si="2">SUM(R6:R9)</f>
        <v>77</v>
      </c>
      <c r="S10" s="5">
        <f t="shared" si="2"/>
        <v>359860</v>
      </c>
    </row>
    <row r="11" spans="1:19" ht="15.75" thickTop="1" x14ac:dyDescent="0.25"/>
    <row r="12" spans="1:19" s="6" customFormat="1" x14ac:dyDescent="0.25">
      <c r="A12" s="6" t="s">
        <v>14</v>
      </c>
      <c r="B12" s="6">
        <f>+B10/$B$10</f>
        <v>1</v>
      </c>
      <c r="D12" s="6">
        <f t="shared" ref="D12:L12" si="3">+D10/$B$10</f>
        <v>0.98461538461538467</v>
      </c>
      <c r="F12" s="6">
        <f t="shared" si="3"/>
        <v>1</v>
      </c>
      <c r="H12" s="6">
        <f t="shared" si="3"/>
        <v>0.87692307692307692</v>
      </c>
      <c r="J12" s="6">
        <f t="shared" si="3"/>
        <v>0.89230769230769236</v>
      </c>
      <c r="L12" s="6">
        <f t="shared" si="3"/>
        <v>0.72307692307692306</v>
      </c>
      <c r="N12" s="6">
        <f t="shared" ref="N12:P12" si="4">+N10/$B$10</f>
        <v>0.70769230769230773</v>
      </c>
      <c r="P12" s="6">
        <f t="shared" si="4"/>
        <v>0.70769230769230773</v>
      </c>
      <c r="R12" s="6">
        <f t="shared" ref="R12" si="5">+R10/$B$10</f>
        <v>1.1846153846153846</v>
      </c>
    </row>
    <row r="14" spans="1:19" x14ac:dyDescent="0.25">
      <c r="A14" s="1" t="s">
        <v>15</v>
      </c>
      <c r="C14" s="6">
        <f>+C10/$C$10</f>
        <v>1</v>
      </c>
      <c r="D14" s="6"/>
      <c r="E14" s="6">
        <f t="shared" ref="E14:M14" si="6">+E10/$C$10</f>
        <v>0.97809718425243242</v>
      </c>
      <c r="F14" s="6"/>
      <c r="G14" s="6">
        <f t="shared" si="6"/>
        <v>1.011630261692394</v>
      </c>
      <c r="H14" s="6"/>
      <c r="I14" s="6">
        <f t="shared" si="6"/>
        <v>0.85646498955255479</v>
      </c>
      <c r="J14" s="6"/>
      <c r="K14" s="6">
        <f t="shared" si="6"/>
        <v>0.99494656615027754</v>
      </c>
      <c r="L14" s="6"/>
      <c r="M14" s="6">
        <f t="shared" si="6"/>
        <v>1.0835105256859876</v>
      </c>
      <c r="N14" s="6"/>
      <c r="O14" s="6">
        <f t="shared" ref="O14:Q14" si="7">+O10/$C$10</f>
        <v>0.73992377507156726</v>
      </c>
      <c r="P14" s="6"/>
      <c r="Q14" s="6">
        <f t="shared" si="7"/>
        <v>0.95076017820488046</v>
      </c>
      <c r="R14" s="6"/>
      <c r="S14" s="6">
        <f t="shared" ref="S14" si="8">+S10/$C$10</f>
        <v>1.6562192214582241</v>
      </c>
    </row>
    <row r="16" spans="1:19" s="6" customFormat="1" x14ac:dyDescent="0.25">
      <c r="A16" s="6" t="s">
        <v>19</v>
      </c>
      <c r="D16" s="6">
        <f>+D10/B10</f>
        <v>0.98461538461538467</v>
      </c>
      <c r="F16" s="6">
        <f t="shared" ref="F16:R16" si="9">+F10/D10</f>
        <v>1.015625</v>
      </c>
      <c r="H16" s="6">
        <f t="shared" si="9"/>
        <v>0.87692307692307692</v>
      </c>
      <c r="J16" s="6">
        <f t="shared" si="9"/>
        <v>1.0175438596491229</v>
      </c>
      <c r="L16" s="6">
        <f t="shared" si="9"/>
        <v>0.81034482758620685</v>
      </c>
      <c r="N16" s="6">
        <f t="shared" si="9"/>
        <v>0.97872340425531912</v>
      </c>
      <c r="P16" s="6">
        <f t="shared" si="9"/>
        <v>1</v>
      </c>
      <c r="R16" s="6">
        <f t="shared" si="9"/>
        <v>1.673913043478261</v>
      </c>
    </row>
    <row r="17" spans="1:19" s="6" customFormat="1" x14ac:dyDescent="0.25"/>
    <row r="18" spans="1:19" s="6" customFormat="1" x14ac:dyDescent="0.25">
      <c r="A18" s="6" t="s">
        <v>20</v>
      </c>
      <c r="E18" s="6">
        <f>+E10/C10</f>
        <v>0.97809718425243242</v>
      </c>
      <c r="G18" s="6">
        <f t="shared" ref="G18:S18" si="10">+G10/E10</f>
        <v>1.0342839934311756</v>
      </c>
      <c r="I18" s="6">
        <f t="shared" si="10"/>
        <v>0.8466185937535543</v>
      </c>
      <c r="K18" s="6">
        <f t="shared" si="10"/>
        <v>1.1616897109478697</v>
      </c>
      <c r="M18" s="6">
        <f t="shared" si="10"/>
        <v>1.0890137848089556</v>
      </c>
      <c r="O18" s="6">
        <f t="shared" si="10"/>
        <v>0.68289486583723769</v>
      </c>
      <c r="Q18" s="6">
        <f t="shared" si="10"/>
        <v>1.2849434093571606</v>
      </c>
      <c r="R18" s="6" t="s">
        <v>21</v>
      </c>
      <c r="S18" s="6">
        <f t="shared" si="10"/>
        <v>1.7419947316107758</v>
      </c>
    </row>
  </sheetData>
  <mergeCells count="10">
    <mergeCell ref="L4:M4"/>
    <mergeCell ref="N4:O4"/>
    <mergeCell ref="P4:Q4"/>
    <mergeCell ref="R4:S4"/>
    <mergeCell ref="A4:A5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8" scale="92" orientation="landscape" horizontalDpi="300" r:id="rId1"/>
  <headerFooter>
    <oddFooter>&amp;LKészült: 2016.03.29.
Készítette: Hatvani Erika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Hatvani Erika</dc:creator>
  <cp:lastModifiedBy>Szegedi Erika</cp:lastModifiedBy>
  <cp:lastPrinted>2019-04-25T11:25:10Z</cp:lastPrinted>
  <dcterms:created xsi:type="dcterms:W3CDTF">2016-03-25T10:32:54Z</dcterms:created>
  <dcterms:modified xsi:type="dcterms:W3CDTF">2019-04-25T13:09:21Z</dcterms:modified>
</cp:coreProperties>
</file>